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rew Blackwell\Dropbox (Cavanaugh)\Colorado Water Loss Initiative\Stages\Stage 3\Materials\New Learners\Stage 3 Week 1\supplemental\"/>
    </mc:Choice>
  </mc:AlternateContent>
  <xr:revisionPtr revIDLastSave="0" documentId="8_{752C8F53-7364-46CE-92CA-0032DD558FB8}" xr6:coauthVersionLast="41" xr6:coauthVersionMax="41" xr10:uidLastSave="{00000000-0000-0000-0000-000000000000}"/>
  <bookViews>
    <workbookView xWindow="-110" yWindow="-110" windowWidth="19420" windowHeight="10420" tabRatio="851" activeTab="5" xr2:uid="{00000000-000D-0000-FFFF-FFFF00000000}"/>
  </bookViews>
  <sheets>
    <sheet name="1. Own Sources" sheetId="1" r:id="rId1"/>
    <sheet name="2. VoS, WI, WE" sheetId="10" r:id="rId2"/>
    <sheet name="3. AC" sheetId="2" r:id="rId3"/>
    <sheet name="4. Schematic" sheetId="11" r:id="rId4"/>
    <sheet name="Meter Accuracy Report" sheetId="12" r:id="rId5"/>
    <sheet name="Electronic Calibration Report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10" l="1"/>
  <c r="K19" i="10"/>
  <c r="O12" i="2" l="1"/>
  <c r="O13" i="2"/>
  <c r="E17" i="1"/>
  <c r="E17" i="10"/>
  <c r="F17" i="10"/>
  <c r="G17" i="10"/>
  <c r="D17" i="10"/>
  <c r="C17" i="10"/>
  <c r="H15" i="10"/>
  <c r="H16" i="10"/>
  <c r="H11" i="10"/>
  <c r="H12" i="10"/>
  <c r="H13" i="10"/>
  <c r="H14" i="10"/>
  <c r="E21" i="2" l="1"/>
  <c r="N11" i="2" l="1"/>
  <c r="M11" i="2"/>
  <c r="L11" i="2"/>
  <c r="K11" i="2"/>
  <c r="I11" i="2"/>
  <c r="F11" i="2"/>
  <c r="E11" i="2"/>
  <c r="C11" i="2"/>
  <c r="O7" i="2"/>
  <c r="O9" i="2"/>
  <c r="O10" i="2"/>
  <c r="O6" i="2"/>
  <c r="J8" i="2"/>
  <c r="J11" i="2" s="1"/>
  <c r="G8" i="2"/>
  <c r="H8" i="2" s="1"/>
  <c r="H11" i="2" s="1"/>
  <c r="D8" i="2"/>
  <c r="D11" i="2" s="1"/>
  <c r="G11" i="2" l="1"/>
  <c r="O11" i="2" s="1"/>
  <c r="O8" i="2"/>
  <c r="E19" i="2" s="1"/>
  <c r="H5" i="10"/>
  <c r="H6" i="10"/>
  <c r="H7" i="10"/>
  <c r="H8" i="10"/>
  <c r="H9" i="10"/>
  <c r="H10" i="10"/>
  <c r="K21" i="10"/>
  <c r="H17" i="10" l="1"/>
  <c r="C17" i="1"/>
  <c r="D17" i="1" l="1"/>
</calcChain>
</file>

<file path=xl/sharedStrings.xml><?xml version="1.0" encoding="utf-8"?>
<sst xmlns="http://schemas.openxmlformats.org/spreadsheetml/2006/main" count="63" uniqueCount="51">
  <si>
    <t>Month</t>
  </si>
  <si>
    <t>Audit Total</t>
  </si>
  <si>
    <t>Raw Water Influent</t>
  </si>
  <si>
    <t>NOTES</t>
  </si>
  <si>
    <t>Finished Water Meter</t>
  </si>
  <si>
    <t>Backwash Estimation</t>
  </si>
  <si>
    <t>* Raw Water Influent meter measures flow into the treatment plant, 6" mag meter, SCADA readings provide 15-min average flows but no totalizer, used for plant operations</t>
  </si>
  <si>
    <t xml:space="preserve">* Finished Water Meter captures treatment plant effluent conveyed into distribution. Totalizer manual reads taken daily alongside SCADA logging. </t>
  </si>
  <si>
    <r>
      <t xml:space="preserve">* Backwash meter measures diversion from finished water line back into the plant. This is located </t>
    </r>
    <r>
      <rPr>
        <b/>
        <sz val="11"/>
        <color theme="1"/>
        <rFont val="Calibri"/>
        <family val="2"/>
        <scheme val="minor"/>
      </rPr>
      <t xml:space="preserve">before </t>
    </r>
    <r>
      <rPr>
        <sz val="11"/>
        <color theme="1"/>
        <rFont val="Calibri"/>
        <family val="2"/>
        <scheme val="minor"/>
      </rPr>
      <t>the finished water meter</t>
    </r>
  </si>
  <si>
    <t>Treatment Plant Production (UNITS = AF)</t>
  </si>
  <si>
    <t>Well 1</t>
  </si>
  <si>
    <t>Well 2</t>
  </si>
  <si>
    <t>Well 3</t>
  </si>
  <si>
    <t>Source</t>
  </si>
  <si>
    <t>Notes</t>
  </si>
  <si>
    <t>Volume from Own Sources, Water Imported, Water Exported
UNITS = MG</t>
  </si>
  <si>
    <t>Each well pump has a 6" mag meter that's electronically calibrated once per year, all installed in 2013, daily manual reads and weekly compilation of well production data</t>
  </si>
  <si>
    <t>Monthly Distribution Totals</t>
  </si>
  <si>
    <t>Water Audit Software Totals</t>
  </si>
  <si>
    <t>Volume from Own Sources:</t>
  </si>
  <si>
    <t>Water Imported:</t>
  </si>
  <si>
    <t>Water Exported:</t>
  </si>
  <si>
    <t>MG</t>
  </si>
  <si>
    <t>Single Family Residential</t>
  </si>
  <si>
    <t>Multi Family Residential</t>
  </si>
  <si>
    <t>Commericial/Institutional</t>
  </si>
  <si>
    <t>Industrial</t>
  </si>
  <si>
    <t>Landscape Irrigation</t>
  </si>
  <si>
    <t>Municipal</t>
  </si>
  <si>
    <t>Recycled</t>
  </si>
  <si>
    <t>Water Department</t>
  </si>
  <si>
    <t>Water Sold, UNITS = MG</t>
  </si>
  <si>
    <t>excludes recycled water accounts</t>
  </si>
  <si>
    <t>WATER AUDIT TOTALS</t>
  </si>
  <si>
    <t>Billed Metered Authorized Consumption:</t>
  </si>
  <si>
    <t xml:space="preserve">Billed Unmetered Authorized Consumption: </t>
  </si>
  <si>
    <t xml:space="preserve">Unbilled Metered Authorized Consumption: </t>
  </si>
  <si>
    <t>N/A</t>
  </si>
  <si>
    <t>includes SF Residential, MF Residential, Commerical/Institutional, Industrial, Landscape Irrigation (potable), and Municpal uses</t>
  </si>
  <si>
    <t>all billed customers have a meter</t>
  </si>
  <si>
    <t>this includes our own facility use; all metered and read monthly but not revenue generating</t>
  </si>
  <si>
    <t xml:space="preserve">Unbilled Unmetered Authorized Consumption: </t>
  </si>
  <si>
    <t>this includes minimal flushing, fire-fighting, and fire-flow testing - we currently do not track so default applied</t>
  </si>
  <si>
    <t>Example of Supporting Documentation for Volume from Own Sources</t>
  </si>
  <si>
    <t>Example of Supporting Documentation for all Water Supplied Volumes</t>
  </si>
  <si>
    <t>Example of Supporting Documentation for Billed Metered Authorized Consumption</t>
  </si>
  <si>
    <t>Import M-1</t>
  </si>
  <si>
    <t>All  imported water comes through M-1, billed amounts shown here, hourly SCADA reads available for cross-reference, bi-annual calibration, no testing</t>
  </si>
  <si>
    <t>Flow provided to neighboring agency in the fall/winter when needed</t>
  </si>
  <si>
    <t>Export E-1</t>
  </si>
  <si>
    <t>2019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</si>
</sst>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mmm\ yyyy"/>
    <numFmt numFmtId="165" formatCode="mmm\ 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222222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8"/>
      <color theme="4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4" applyNumberFormat="0" applyFill="0" applyAlignment="0" applyProtection="0"/>
    <xf numFmtId="0" fontId="13" fillId="3" borderId="0" applyNumberFormat="0" applyBorder="0" applyAlignment="0" applyProtection="0"/>
    <xf numFmtId="0" fontId="1" fillId="4" borderId="0" applyNumberFormat="0" applyBorder="0" applyAlignment="0" applyProtection="0"/>
    <xf numFmtId="0" fontId="13" fillId="5" borderId="0" applyNumberFormat="0" applyBorder="0" applyAlignment="0" applyProtection="0"/>
    <xf numFmtId="0" fontId="1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" fillId="9" borderId="0" applyNumberFormat="0" applyBorder="0" applyAlignment="0" applyProtection="0"/>
  </cellStyleXfs>
  <cellXfs count="66">
    <xf numFmtId="0" fontId="0" fillId="0" borderId="0" xfId="0"/>
    <xf numFmtId="0" fontId="0" fillId="2" borderId="0" xfId="0" applyFill="1"/>
    <xf numFmtId="164" fontId="0" fillId="0" borderId="0" xfId="0" applyNumberFormat="1" applyFill="1" applyAlignment="1">
      <alignment horizontal="left"/>
    </xf>
    <xf numFmtId="43" fontId="0" fillId="2" borderId="0" xfId="0" applyNumberFormat="1" applyFill="1"/>
    <xf numFmtId="0" fontId="0" fillId="0" borderId="0" xfId="0" applyFill="1"/>
    <xf numFmtId="0" fontId="0" fillId="0" borderId="1" xfId="0" applyFill="1" applyBorder="1"/>
    <xf numFmtId="43" fontId="0" fillId="0" borderId="0" xfId="1" applyFont="1" applyFill="1"/>
    <xf numFmtId="0" fontId="0" fillId="0" borderId="0" xfId="0" applyFill="1" applyBorder="1" applyAlignment="1">
      <alignment horizontal="left" wrapText="1"/>
    </xf>
    <xf numFmtId="0" fontId="0" fillId="0" borderId="0" xfId="0" applyFill="1" applyAlignment="1">
      <alignment vertical="top"/>
    </xf>
    <xf numFmtId="0" fontId="0" fillId="0" borderId="0" xfId="0" applyFill="1" applyBorder="1"/>
    <xf numFmtId="2" fontId="0" fillId="0" borderId="0" xfId="0" applyNumberForma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43" fontId="0" fillId="0" borderId="0" xfId="1" applyFont="1" applyFill="1" applyBorder="1"/>
    <xf numFmtId="0" fontId="2" fillId="2" borderId="3" xfId="0" applyFont="1" applyFill="1" applyBorder="1"/>
    <xf numFmtId="164" fontId="0" fillId="2" borderId="0" xfId="0" applyNumberFormat="1" applyFill="1" applyBorder="1" applyAlignment="1">
      <alignment horizontal="left"/>
    </xf>
    <xf numFmtId="43" fontId="0" fillId="2" borderId="0" xfId="1" applyFont="1" applyFill="1" applyBorder="1"/>
    <xf numFmtId="43" fontId="2" fillId="2" borderId="0" xfId="0" applyNumberFormat="1" applyFont="1" applyFill="1" applyBorder="1"/>
    <xf numFmtId="43" fontId="0" fillId="2" borderId="0" xfId="1" applyFont="1" applyFill="1"/>
    <xf numFmtId="0" fontId="4" fillId="2" borderId="0" xfId="0" applyFont="1" applyFill="1"/>
    <xf numFmtId="0" fontId="6" fillId="0" borderId="0" xfId="0" applyFont="1"/>
    <xf numFmtId="164" fontId="5" fillId="0" borderId="0" xfId="0" applyNumberFormat="1" applyFont="1" applyFill="1" applyAlignment="1">
      <alignment horizontal="left"/>
    </xf>
    <xf numFmtId="43" fontId="5" fillId="0" borderId="0" xfId="1" applyFont="1" applyFill="1"/>
    <xf numFmtId="43" fontId="7" fillId="0" borderId="0" xfId="0" applyNumberFormat="1" applyFont="1" applyFill="1"/>
    <xf numFmtId="164" fontId="8" fillId="0" borderId="0" xfId="0" applyNumberFormat="1" applyFont="1" applyFill="1" applyAlignment="1">
      <alignment horizontal="left"/>
    </xf>
    <xf numFmtId="43" fontId="8" fillId="0" borderId="0" xfId="1" applyFont="1" applyFill="1"/>
    <xf numFmtId="43" fontId="9" fillId="0" borderId="0" xfId="0" applyNumberFormat="1" applyFont="1" applyFill="1"/>
    <xf numFmtId="0" fontId="10" fillId="2" borderId="0" xfId="0" applyFont="1" applyFill="1"/>
    <xf numFmtId="43" fontId="1" fillId="4" borderId="0" xfId="6" applyNumberFormat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 wrapText="1"/>
    </xf>
    <xf numFmtId="164" fontId="1" fillId="4" borderId="0" xfId="6" applyNumberFormat="1" applyBorder="1" applyAlignment="1">
      <alignment horizontal="left"/>
    </xf>
    <xf numFmtId="43" fontId="1" fillId="4" borderId="0" xfId="6" applyNumberFormat="1" applyBorder="1" applyAlignment="1">
      <alignment horizontal="center"/>
    </xf>
    <xf numFmtId="1" fontId="1" fillId="4" borderId="0" xfId="6" applyNumberFormat="1" applyBorder="1" applyAlignment="1">
      <alignment horizontal="center"/>
    </xf>
    <xf numFmtId="0" fontId="12" fillId="0" borderId="0" xfId="3" applyFill="1" applyBorder="1" applyAlignment="1">
      <alignment vertical="top"/>
    </xf>
    <xf numFmtId="0" fontId="12" fillId="0" borderId="0" xfId="3" applyFill="1" applyBorder="1" applyAlignment="1">
      <alignment horizontal="center" vertical="top" wrapText="1"/>
    </xf>
    <xf numFmtId="0" fontId="1" fillId="6" borderId="0" xfId="8"/>
    <xf numFmtId="2" fontId="1" fillId="6" borderId="0" xfId="8" applyNumberFormat="1"/>
    <xf numFmtId="43" fontId="1" fillId="4" borderId="0" xfId="6" applyNumberFormat="1"/>
    <xf numFmtId="43" fontId="1" fillId="9" borderId="0" xfId="11" applyNumberFormat="1"/>
    <xf numFmtId="0" fontId="11" fillId="2" borderId="0" xfId="2" applyFill="1"/>
    <xf numFmtId="0" fontId="2" fillId="0" borderId="4" xfId="4" applyFill="1"/>
    <xf numFmtId="2" fontId="2" fillId="0" borderId="4" xfId="4" applyNumberFormat="1" applyFill="1" applyAlignment="1">
      <alignment horizontal="right"/>
    </xf>
    <xf numFmtId="0" fontId="13" fillId="3" borderId="4" xfId="5" applyBorder="1"/>
    <xf numFmtId="43" fontId="13" fillId="3" borderId="4" xfId="5" applyNumberFormat="1" applyBorder="1" applyAlignment="1">
      <alignment horizontal="center"/>
    </xf>
    <xf numFmtId="1" fontId="13" fillId="3" borderId="4" xfId="5" applyNumberFormat="1" applyBorder="1" applyAlignment="1">
      <alignment horizontal="center"/>
    </xf>
    <xf numFmtId="43" fontId="13" fillId="5" borderId="4" xfId="7" applyNumberFormat="1" applyBorder="1" applyAlignment="1">
      <alignment horizontal="right"/>
    </xf>
    <xf numFmtId="2" fontId="13" fillId="3" borderId="4" xfId="5" applyNumberFormat="1" applyBorder="1" applyAlignment="1">
      <alignment horizontal="right"/>
    </xf>
    <xf numFmtId="2" fontId="13" fillId="7" borderId="4" xfId="9" applyNumberFormat="1" applyBorder="1" applyAlignment="1">
      <alignment horizontal="right"/>
    </xf>
    <xf numFmtId="0" fontId="12" fillId="2" borderId="1" xfId="3" applyFill="1" applyBorder="1"/>
    <xf numFmtId="165" fontId="12" fillId="2" borderId="1" xfId="3" applyNumberFormat="1" applyFill="1" applyBorder="1" applyAlignment="1">
      <alignment horizontal="center" wrapText="1"/>
    </xf>
    <xf numFmtId="43" fontId="13" fillId="8" borderId="0" xfId="10" applyNumberFormat="1"/>
    <xf numFmtId="0" fontId="2" fillId="2" borderId="2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11" fillId="0" borderId="1" xfId="2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left"/>
    </xf>
  </cellXfs>
  <cellStyles count="12">
    <cellStyle name="20% - Accent1" xfId="6" builtinId="30"/>
    <cellStyle name="20% - Accent2" xfId="8" builtinId="34"/>
    <cellStyle name="20% - Accent6" xfId="11" builtinId="50"/>
    <cellStyle name="Accent1" xfId="5" builtinId="29"/>
    <cellStyle name="Accent2" xfId="7" builtinId="33"/>
    <cellStyle name="Accent5" xfId="9" builtinId="45"/>
    <cellStyle name="Accent6" xfId="10" builtinId="49"/>
    <cellStyle name="Comma" xfId="1" builtinId="3"/>
    <cellStyle name="Heading 4" xfId="3" builtinId="19"/>
    <cellStyle name="Normal" xfId="0" builtinId="0"/>
    <cellStyle name="Title" xfId="2" builtinId="15"/>
    <cellStyle name="Total" xfId="4" builtinId="2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mmmm\ 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double">
          <color auto="1"/>
        </bottom>
      </border>
    </dxf>
    <dxf>
      <alignment horizontal="center" vertical="top" textRotation="0" wrapText="1" indent="0" justifyLastLine="0" shrinkToFit="0" readingOrder="0"/>
    </dxf>
  </dxfs>
  <tableStyles count="1" defaultTableStyle="Table Style 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Finished</a:t>
            </a:r>
            <a:r>
              <a:rPr lang="en-US" baseline="0"/>
              <a:t> Water Meter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 Own Sources'!$B$5:$B$16</c:f>
              <c:numCache>
                <c:formatCode>mmmm\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'1. Own Sources'!$E$5:$E$16</c:f>
              <c:numCache>
                <c:formatCode>_(* #,##0.00_);_(* \(#,##0.00\);_(* "-"??_);_(@_)</c:formatCode>
                <c:ptCount val="12"/>
                <c:pt idx="0">
                  <c:v>830.85900000000004</c:v>
                </c:pt>
                <c:pt idx="1">
                  <c:v>897.13535999999999</c:v>
                </c:pt>
                <c:pt idx="2">
                  <c:v>1043.53784</c:v>
                </c:pt>
                <c:pt idx="3">
                  <c:v>1093.5561599999999</c:v>
                </c:pt>
                <c:pt idx="4">
                  <c:v>1244.3720000000001</c:v>
                </c:pt>
                <c:pt idx="5">
                  <c:v>1373.1687161811485</c:v>
                </c:pt>
                <c:pt idx="6">
                  <c:v>1280.9129341441921</c:v>
                </c:pt>
                <c:pt idx="7">
                  <c:v>1175.1437600000002</c:v>
                </c:pt>
                <c:pt idx="8">
                  <c:v>1147.208435828459</c:v>
                </c:pt>
                <c:pt idx="9">
                  <c:v>943.50008301846026</c:v>
                </c:pt>
                <c:pt idx="10">
                  <c:v>858.34</c:v>
                </c:pt>
                <c:pt idx="11">
                  <c:v>943.22245506493516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B9-4695-95AB-D65FBB48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192936"/>
        <c:axId val="446193264"/>
      </c:lineChart>
      <c:dateAx>
        <c:axId val="446192936"/>
        <c:scaling>
          <c:orientation val="minMax"/>
        </c:scaling>
        <c:delete val="0"/>
        <c:axPos val="b"/>
        <c:numFmt formatCode="m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193264"/>
        <c:crosses val="autoZero"/>
        <c:auto val="1"/>
        <c:lblOffset val="100"/>
        <c:baseTimeUnit val="months"/>
      </c:dateAx>
      <c:valAx>
        <c:axId val="44619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19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Potable Monthly Consumption By Customer Class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AC'!$B$6</c:f>
              <c:strCache>
                <c:ptCount val="1"/>
                <c:pt idx="0">
                  <c:v>Single Family 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'3. AC'!$C$5:$N$5</c:f>
              <c:numCache>
                <c:formatCode>mmmm\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'3. AC'!$C$6:$N$6</c:f>
              <c:numCache>
                <c:formatCode>_(* #,##0.00_);_(* \(#,##0.00\);_(* "-"??_);_(@_)</c:formatCode>
                <c:ptCount val="12"/>
                <c:pt idx="0">
                  <c:v>38.42</c:v>
                </c:pt>
                <c:pt idx="1">
                  <c:v>28.18</c:v>
                </c:pt>
                <c:pt idx="2">
                  <c:v>42.15</c:v>
                </c:pt>
                <c:pt idx="3">
                  <c:v>47.77</c:v>
                </c:pt>
                <c:pt idx="4">
                  <c:v>48.99</c:v>
                </c:pt>
                <c:pt idx="5">
                  <c:v>52.18</c:v>
                </c:pt>
                <c:pt idx="6">
                  <c:v>59.73</c:v>
                </c:pt>
                <c:pt idx="7">
                  <c:v>51.48</c:v>
                </c:pt>
                <c:pt idx="8">
                  <c:v>42.54</c:v>
                </c:pt>
                <c:pt idx="9">
                  <c:v>41.15</c:v>
                </c:pt>
                <c:pt idx="10">
                  <c:v>32.15</c:v>
                </c:pt>
                <c:pt idx="11">
                  <c:v>34.450000000000003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7-4070-9C4F-91E14FC8137F}"/>
            </c:ext>
          </c:extLst>
        </c:ser>
        <c:ser>
          <c:idx val="1"/>
          <c:order val="1"/>
          <c:tx>
            <c:strRef>
              <c:f>'3. AC'!$B$7</c:f>
              <c:strCache>
                <c:ptCount val="1"/>
                <c:pt idx="0">
                  <c:v>Multi Family Residential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'3. AC'!$C$5:$N$5</c:f>
              <c:numCache>
                <c:formatCode>mmmm\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'3. AC'!$C$7:$N$7</c:f>
              <c:numCache>
                <c:formatCode>_(* #,##0.00_);_(* \(#,##0.00\);_(* "-"??_);_(@_)</c:formatCode>
                <c:ptCount val="12"/>
                <c:pt idx="0">
                  <c:v>18.535999999999998</c:v>
                </c:pt>
                <c:pt idx="1">
                  <c:v>17.835999999999999</c:v>
                </c:pt>
                <c:pt idx="2">
                  <c:v>18.486999999999998</c:v>
                </c:pt>
                <c:pt idx="3">
                  <c:v>17.653999999999996</c:v>
                </c:pt>
                <c:pt idx="4">
                  <c:v>19.285</c:v>
                </c:pt>
                <c:pt idx="5">
                  <c:v>21.335999999999999</c:v>
                </c:pt>
                <c:pt idx="6">
                  <c:v>24.367000000000001</c:v>
                </c:pt>
                <c:pt idx="7">
                  <c:v>19.893999999999998</c:v>
                </c:pt>
                <c:pt idx="8">
                  <c:v>19.684000000000001</c:v>
                </c:pt>
                <c:pt idx="9">
                  <c:v>16.898</c:v>
                </c:pt>
                <c:pt idx="10">
                  <c:v>15.525999999999998</c:v>
                </c:pt>
                <c:pt idx="11">
                  <c:v>15.014999999999999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7-4070-9C4F-91E14FC8137F}"/>
            </c:ext>
          </c:extLst>
        </c:ser>
        <c:ser>
          <c:idx val="2"/>
          <c:order val="2"/>
          <c:tx>
            <c:strRef>
              <c:f>'3. AC'!$B$8</c:f>
              <c:strCache>
                <c:ptCount val="1"/>
                <c:pt idx="0">
                  <c:v>Commericial/Institutional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'3. AC'!$C$5:$N$5</c:f>
              <c:numCache>
                <c:formatCode>mmmm\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'3. AC'!$C$8:$N$8</c:f>
              <c:numCache>
                <c:formatCode>_(* #,##0.00_);_(* \(#,##0.00\);_(* "-"??_);_(@_)</c:formatCode>
                <c:ptCount val="12"/>
                <c:pt idx="0">
                  <c:v>8.7779999999999987</c:v>
                </c:pt>
                <c:pt idx="1">
                  <c:v>8.961707999999998</c:v>
                </c:pt>
                <c:pt idx="2">
                  <c:v>10.836</c:v>
                </c:pt>
                <c:pt idx="3">
                  <c:v>13.005999999999998</c:v>
                </c:pt>
                <c:pt idx="4">
                  <c:v>12.912115999999999</c:v>
                </c:pt>
                <c:pt idx="5">
                  <c:v>11.797711575999999</c:v>
                </c:pt>
                <c:pt idx="6">
                  <c:v>12.936</c:v>
                </c:pt>
                <c:pt idx="7">
                  <c:v>11.814095999999999</c:v>
                </c:pt>
                <c:pt idx="8">
                  <c:v>12.277999999999999</c:v>
                </c:pt>
                <c:pt idx="9">
                  <c:v>10.836</c:v>
                </c:pt>
                <c:pt idx="10">
                  <c:v>12.939499999999999</c:v>
                </c:pt>
                <c:pt idx="11">
                  <c:v>13.594000000000001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7-4070-9C4F-91E14FC8137F}"/>
            </c:ext>
          </c:extLst>
        </c:ser>
        <c:ser>
          <c:idx val="3"/>
          <c:order val="3"/>
          <c:tx>
            <c:strRef>
              <c:f>'3. AC'!$B$9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'3. AC'!$C$5:$N$5</c:f>
              <c:numCache>
                <c:formatCode>mmmm\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'3. AC'!$C$9:$N$9</c:f>
              <c:numCache>
                <c:formatCode>_(* #,##0.00_);_(* \(#,##0.00\);_(* "-"??_);_(@_)</c:formatCode>
                <c:ptCount val="12"/>
                <c:pt idx="0">
                  <c:v>1.4</c:v>
                </c:pt>
                <c:pt idx="1">
                  <c:v>1.5</c:v>
                </c:pt>
                <c:pt idx="2">
                  <c:v>1.2</c:v>
                </c:pt>
                <c:pt idx="3">
                  <c:v>1.1000000000000001</c:v>
                </c:pt>
                <c:pt idx="4">
                  <c:v>1.6</c:v>
                </c:pt>
                <c:pt idx="5">
                  <c:v>1.8</c:v>
                </c:pt>
                <c:pt idx="6">
                  <c:v>1.5</c:v>
                </c:pt>
                <c:pt idx="7">
                  <c:v>1.6</c:v>
                </c:pt>
                <c:pt idx="8">
                  <c:v>1.2</c:v>
                </c:pt>
                <c:pt idx="9">
                  <c:v>1.4</c:v>
                </c:pt>
                <c:pt idx="10">
                  <c:v>1.4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77-4070-9C4F-91E14FC8137F}"/>
            </c:ext>
          </c:extLst>
        </c:ser>
        <c:ser>
          <c:idx val="4"/>
          <c:order val="4"/>
          <c:tx>
            <c:strRef>
              <c:f>'3. AC'!$B$10</c:f>
              <c:strCache>
                <c:ptCount val="1"/>
                <c:pt idx="0">
                  <c:v>Landscape Irrigation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'3. AC'!$C$5:$N$5</c:f>
              <c:numCache>
                <c:formatCode>mmmm\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'3. AC'!$C$10:$N$10</c:f>
              <c:numCache>
                <c:formatCode>_(* #,##0.00_);_(* \(#,##0.00\);_(* "-"??_);_(@_)</c:formatCode>
                <c:ptCount val="12"/>
                <c:pt idx="0">
                  <c:v>2.54</c:v>
                </c:pt>
                <c:pt idx="1">
                  <c:v>4.82</c:v>
                </c:pt>
                <c:pt idx="2">
                  <c:v>8.42</c:v>
                </c:pt>
                <c:pt idx="3">
                  <c:v>10.48</c:v>
                </c:pt>
                <c:pt idx="4">
                  <c:v>11.94</c:v>
                </c:pt>
                <c:pt idx="5">
                  <c:v>12.71</c:v>
                </c:pt>
                <c:pt idx="6">
                  <c:v>14.45</c:v>
                </c:pt>
                <c:pt idx="7">
                  <c:v>12.45</c:v>
                </c:pt>
                <c:pt idx="8">
                  <c:v>10.98</c:v>
                </c:pt>
                <c:pt idx="9">
                  <c:v>11.11</c:v>
                </c:pt>
                <c:pt idx="10">
                  <c:v>9.92</c:v>
                </c:pt>
                <c:pt idx="11">
                  <c:v>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77-4070-9C4F-91E14FC8137F}"/>
            </c:ext>
          </c:extLst>
        </c:ser>
        <c:ser>
          <c:idx val="5"/>
          <c:order val="5"/>
          <c:tx>
            <c:strRef>
              <c:f>'3. AC'!$B$11</c:f>
              <c:strCache>
                <c:ptCount val="1"/>
                <c:pt idx="0">
                  <c:v>Municipal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'3. AC'!$C$5:$N$5</c:f>
              <c:numCache>
                <c:formatCode>mmmm\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'3. AC'!$C$11:$N$11</c:f>
              <c:numCache>
                <c:formatCode>_(* #,##0.00_);_(* \(#,##0.00\);_(* "-"??_);_(@_)</c:formatCode>
                <c:ptCount val="12"/>
                <c:pt idx="0">
                  <c:v>2.2151663999999998</c:v>
                </c:pt>
                <c:pt idx="1">
                  <c:v>2.2462497935999997</c:v>
                </c:pt>
                <c:pt idx="2">
                  <c:v>2.56338</c:v>
                </c:pt>
                <c:pt idx="3">
                  <c:v>2.9305439999999998</c:v>
                </c:pt>
                <c:pt idx="4">
                  <c:v>2.9146588271999994</c:v>
                </c:pt>
                <c:pt idx="5">
                  <c:v>2.7261015986591994</c:v>
                </c:pt>
                <c:pt idx="6">
                  <c:v>2.9186999999999999</c:v>
                </c:pt>
                <c:pt idx="7">
                  <c:v>2.7288738431999997</c:v>
                </c:pt>
                <c:pt idx="8">
                  <c:v>2.8073663999999998</c:v>
                </c:pt>
                <c:pt idx="9">
                  <c:v>2.56338</c:v>
                </c:pt>
                <c:pt idx="10">
                  <c:v>2.9192921999999997</c:v>
                </c:pt>
                <c:pt idx="11">
                  <c:v>3.0300335999999999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77-4070-9C4F-91E14FC8137F}"/>
            </c:ext>
          </c:extLst>
        </c:ser>
        <c:ser>
          <c:idx val="6"/>
          <c:order val="6"/>
          <c:tx>
            <c:strRef>
              <c:f>'3. AC'!$B$12</c:f>
              <c:strCache>
                <c:ptCount val="1"/>
                <c:pt idx="0">
                  <c:v>Water Department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'3. AC'!$C$5:$N$5</c:f>
              <c:numCache>
                <c:formatCode>mmmm\ yyyy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'3. AC'!$C$12:$N$12</c:f>
              <c:numCache>
                <c:formatCode>_(* #,##0.00_);_(* \(#,##0.00\);_(* "-"??_);_(@_)</c:formatCode>
                <c:ptCount val="12"/>
                <c:pt idx="0">
                  <c:v>1.4951999999999999</c:v>
                </c:pt>
                <c:pt idx="1">
                  <c:v>1.5456000000000001</c:v>
                </c:pt>
                <c:pt idx="2">
                  <c:v>1.05</c:v>
                </c:pt>
                <c:pt idx="3">
                  <c:v>1.6632</c:v>
                </c:pt>
                <c:pt idx="4">
                  <c:v>1.2011999999999998</c:v>
                </c:pt>
                <c:pt idx="5">
                  <c:v>1.7136</c:v>
                </c:pt>
                <c:pt idx="6">
                  <c:v>1.554</c:v>
                </c:pt>
                <c:pt idx="7">
                  <c:v>1.4951999999999999</c:v>
                </c:pt>
                <c:pt idx="8">
                  <c:v>2.1335999999999999</c:v>
                </c:pt>
                <c:pt idx="9">
                  <c:v>1.218</c:v>
                </c:pt>
                <c:pt idx="10">
                  <c:v>1.3775999999999999</c:v>
                </c:pt>
                <c:pt idx="11">
                  <c:v>0.82319999999999993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77-4070-9C4F-91E14FC8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298456"/>
        <c:axId val="209302720"/>
      </c:barChart>
      <c:dateAx>
        <c:axId val="209298456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02720"/>
        <c:crosses val="autoZero"/>
        <c:auto val="1"/>
        <c:lblOffset val="100"/>
        <c:baseTimeUnit val="months"/>
      </c:dateAx>
      <c:valAx>
        <c:axId val="20930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9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034410375831724"/>
          <c:y val="0.18770596383785362"/>
          <c:w val="0.15789203562954349"/>
          <c:h val="0.54687882764654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271096</xdr:colOff>
      <xdr:row>2</xdr:row>
      <xdr:rowOff>130420</xdr:rowOff>
    </xdr:from>
    <xdr:to>
      <xdr:col>16</xdr:col>
      <xdr:colOff>285750</xdr:colOff>
      <xdr:row>15</xdr:row>
      <xdr:rowOff>148005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112569</xdr:colOff>
      <xdr:row>17</xdr:row>
      <xdr:rowOff>285749</xdr:rowOff>
    </xdr:from>
    <xdr:ext cx="2952749" cy="109104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74228" y="3584863"/>
          <a:ext cx="2952749" cy="109104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chemeClr val="bg1"/>
              </a:solidFill>
            </a:rPr>
            <a:t>Reminders for Volume</a:t>
          </a:r>
          <a:r>
            <a:rPr lang="en-US" sz="1100" b="1" baseline="0">
              <a:solidFill>
                <a:schemeClr val="bg1"/>
              </a:solidFill>
            </a:rPr>
            <a:t> from Own Sources Supporting Documentation</a:t>
          </a:r>
          <a:r>
            <a:rPr lang="en-US" sz="1100" b="1" baseline="0">
              <a:solidFill>
                <a:schemeClr val="accent4"/>
              </a:solidFill>
            </a:rPr>
            <a:t>: </a:t>
          </a:r>
        </a:p>
        <a:p>
          <a:r>
            <a:rPr lang="en-US" sz="1100" baseline="0"/>
            <a:t>* volume produced per meter by month</a:t>
          </a:r>
        </a:p>
        <a:p>
          <a:r>
            <a:rPr lang="en-US" sz="1100" baseline="0"/>
            <a:t>* measuring raw or treated water?</a:t>
          </a:r>
        </a:p>
        <a:p>
          <a:r>
            <a:rPr lang="en-US" sz="1100" baseline="0"/>
            <a:t>* any backwash or flow to waste setups to account for?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15154</xdr:colOff>
      <xdr:row>7</xdr:row>
      <xdr:rowOff>9380</xdr:rowOff>
    </xdr:from>
    <xdr:ext cx="2952749" cy="1776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921029" y="2565255"/>
          <a:ext cx="2952749" cy="177655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chemeClr val="bg1"/>
              </a:solidFill>
            </a:rPr>
            <a:t>Reminders</a:t>
          </a:r>
          <a:r>
            <a:rPr lang="en-US" sz="1100" b="1" baseline="0">
              <a:solidFill>
                <a:schemeClr val="bg1"/>
              </a:solidFill>
            </a:rPr>
            <a:t> for </a:t>
          </a:r>
          <a:r>
            <a:rPr lang="en-US" sz="1100" b="1">
              <a:solidFill>
                <a:schemeClr val="bg1"/>
              </a:solidFill>
            </a:rPr>
            <a:t>Water Supplied (VOS,</a:t>
          </a:r>
          <a:r>
            <a:rPr lang="en-US" sz="1100" b="1" baseline="0">
              <a:solidFill>
                <a:schemeClr val="bg1"/>
              </a:solidFill>
            </a:rPr>
            <a:t> WI, WE) Supporting Documentation</a:t>
          </a:r>
          <a:r>
            <a:rPr lang="en-US" sz="1100" b="1" baseline="0">
              <a:solidFill>
                <a:schemeClr val="accent4"/>
              </a:solidFill>
            </a:rPr>
            <a:t>: </a:t>
          </a:r>
          <a:br>
            <a:rPr lang="en-US" sz="1100" b="1" baseline="0">
              <a:solidFill>
                <a:schemeClr val="accent5"/>
              </a:solidFill>
            </a:rPr>
          </a:br>
          <a:endParaRPr lang="en-US" sz="1100" b="1" baseline="0">
            <a:solidFill>
              <a:schemeClr val="accent5"/>
            </a:solidFill>
          </a:endParaRPr>
        </a:p>
        <a:p>
          <a:r>
            <a:rPr lang="en-US" sz="1100" baseline="0"/>
            <a:t>* volume produced per meter by month</a:t>
          </a:r>
        </a:p>
        <a:p>
          <a:r>
            <a:rPr lang="en-US" sz="1100" baseline="0"/>
            <a:t>* measuring raw or treated water?</a:t>
          </a:r>
        </a:p>
        <a:p>
          <a:r>
            <a:rPr lang="en-US" sz="1100" baseline="0"/>
            <a:t>* any backwash or flow to waste setups to account for?</a:t>
          </a:r>
        </a:p>
        <a:p>
          <a:r>
            <a:rPr lang="en-US" sz="1100" baseline="0"/>
            <a:t>* any water-wheeling or special arrangments to account for?</a:t>
          </a:r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329712</xdr:colOff>
      <xdr:row>23</xdr:row>
      <xdr:rowOff>60814</xdr:rowOff>
    </xdr:from>
    <xdr:to>
      <xdr:col>14</xdr:col>
      <xdr:colOff>285750</xdr:colOff>
      <xdr:row>37</xdr:row>
      <xdr:rowOff>137014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285750</xdr:colOff>
      <xdr:row>4</xdr:row>
      <xdr:rowOff>7327</xdr:rowOff>
    </xdr:from>
    <xdr:ext cx="2952749" cy="19855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162662-0D2D-454E-921C-0C62FDC86A77}"/>
            </a:ext>
          </a:extLst>
        </xdr:cNvPr>
        <xdr:cNvSpPr txBox="1"/>
      </xdr:nvSpPr>
      <xdr:spPr>
        <a:xfrm>
          <a:off x="10330962" y="388327"/>
          <a:ext cx="2952749" cy="198559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solidFill>
                <a:schemeClr val="bg1"/>
              </a:solidFill>
            </a:rPr>
            <a:t>Reminders</a:t>
          </a:r>
          <a:r>
            <a:rPr lang="en-US" sz="1100" b="1" baseline="0">
              <a:solidFill>
                <a:schemeClr val="bg1"/>
              </a:solidFill>
            </a:rPr>
            <a:t> for Billed Metered Authorized Consumption (BMAC) Supporting Documentation:</a:t>
          </a:r>
        </a:p>
        <a:p>
          <a:endParaRPr lang="en-US" sz="1100" b="1" baseline="0">
            <a:solidFill>
              <a:schemeClr val="accent5"/>
            </a:solidFill>
          </a:endParaRPr>
        </a:p>
        <a:p>
          <a:r>
            <a:rPr lang="en-US" sz="1100" baseline="0"/>
            <a:t>* volume billed per customer class (or rate code, or account type) by month</a:t>
          </a:r>
        </a:p>
        <a:p>
          <a:r>
            <a:rPr lang="en-US" sz="1100" baseline="0"/>
            <a:t>* highlight and exclude any non-potable customer classes</a:t>
          </a:r>
        </a:p>
        <a:p>
          <a:r>
            <a:rPr lang="en-US" sz="1100" baseline="0"/>
            <a:t>* highlight any customer classes (like water utility or facility use) that does not generate revenue (unbilled!)</a:t>
          </a:r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636270</xdr:colOff>
      <xdr:row>1</xdr:row>
      <xdr:rowOff>32742</xdr:rowOff>
    </xdr:from>
    <xdr:to>
      <xdr:col>11</xdr:col>
      <xdr:colOff>544830</xdr:colOff>
      <xdr:row>30</xdr:row>
      <xdr:rowOff>88243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3401D3-1FC2-409F-9093-158D836AE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" y="215622"/>
          <a:ext cx="6949440" cy="5359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514502</xdr:colOff>
      <xdr:row>20</xdr:row>
      <xdr:rowOff>89094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C42826-3CA7-4AD3-862F-CAAE1CBC4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52902" cy="37720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177997</xdr:colOff>
      <xdr:row>26</xdr:row>
      <xdr:rowOff>171705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B17B83-3FE0-4537-B313-0D0D6EEED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35597" cy="49596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H17" totalsRowShown="0" headerRowDxfId="10" dataDxfId="8" headerRowBorderDxfId="9" tableBorderDxfId="7" headerRowCellStyle="Heading 4">
  <autoFilter ref="B4:H17" xr:uid="{00000000-0009-0000-0100-000001000000}"/>
  <tableColumns count="7">
    <tableColumn id="1" xr3:uid="{00000000-0010-0000-0000-000001000000}" name="Month" dataDxfId="6"/>
    <tableColumn id="2" xr3:uid="{00000000-0010-0000-0000-000002000000}" name="Import M-1" dataDxfId="5"/>
    <tableColumn id="3" xr3:uid="{00000000-0010-0000-0000-000003000000}" name="Well 1" dataDxfId="4"/>
    <tableColumn id="4" xr3:uid="{00000000-0010-0000-0000-000004000000}" name="Well 2" dataDxfId="3"/>
    <tableColumn id="5" xr3:uid="{00000000-0010-0000-0000-000005000000}" name="Well 3" dataDxfId="2"/>
    <tableColumn id="6" xr3:uid="{00000000-0010-0000-0000-000006000000}" name="Export E-1" dataDxfId="1" dataCellStyle="Comma"/>
    <tableColumn id="7" xr3:uid="{00000000-0010-0000-0000-000007000000}" name="Monthly Distribution Totals" dataDxfId="0" dataCellStyle="Comma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EA6AA"/>
      </a:accent1>
      <a:accent2>
        <a:srgbClr val="30247C"/>
      </a:accent2>
      <a:accent3>
        <a:srgbClr val="298A43"/>
      </a:accent3>
      <a:accent4>
        <a:srgbClr val="646464"/>
      </a:accent4>
      <a:accent5>
        <a:srgbClr val="45599A"/>
      </a:accent5>
      <a:accent6>
        <a:srgbClr val="1C2454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showGridLines="0" zoomScale="80" zoomScaleNormal="80" workbookViewId="0">
      <selection activeCell="B5" sqref="B5:B16"/>
    </sheetView>
  </sheetViews>
  <sheetFormatPr defaultColWidth="9" defaultRowHeight="14.5" x14ac:dyDescent="0.35"/>
  <cols>
    <col min="1" max="1" width="6.54296875" style="1" customWidth="1"/>
    <col min="2" max="2" width="18.7265625" style="1" customWidth="1"/>
    <col min="3" max="3" width="12.453125" style="1" customWidth="1"/>
    <col min="4" max="4" width="12.54296875" style="1" customWidth="1"/>
    <col min="5" max="5" width="14" style="1" customWidth="1"/>
    <col min="6" max="7" width="9" style="1"/>
    <col min="8" max="8" width="11.1796875" style="1" bestFit="1" customWidth="1"/>
    <col min="9" max="16384" width="9" style="1"/>
  </cols>
  <sheetData>
    <row r="1" spans="1:5" ht="23.5" x14ac:dyDescent="0.55000000000000004">
      <c r="A1" s="40" t="s">
        <v>43</v>
      </c>
    </row>
    <row r="3" spans="1:5" x14ac:dyDescent="0.35">
      <c r="B3" s="52" t="s">
        <v>9</v>
      </c>
      <c r="C3" s="52"/>
      <c r="D3" s="52"/>
      <c r="E3" s="52"/>
    </row>
    <row r="4" spans="1:5" ht="33.75" customHeight="1" x14ac:dyDescent="0.35">
      <c r="B4" s="29" t="s">
        <v>0</v>
      </c>
      <c r="C4" s="30" t="s">
        <v>2</v>
      </c>
      <c r="D4" s="30" t="s">
        <v>5</v>
      </c>
      <c r="E4" s="30" t="s">
        <v>4</v>
      </c>
    </row>
    <row r="5" spans="1:5" x14ac:dyDescent="0.35">
      <c r="B5" s="31">
        <v>43466</v>
      </c>
      <c r="C5" s="32">
        <v>848.89</v>
      </c>
      <c r="D5" s="33">
        <v>16</v>
      </c>
      <c r="E5" s="32">
        <v>830.85900000000004</v>
      </c>
    </row>
    <row r="6" spans="1:5" x14ac:dyDescent="0.35">
      <c r="B6" s="31">
        <v>43497</v>
      </c>
      <c r="C6" s="32">
        <v>908.28</v>
      </c>
      <c r="D6" s="33">
        <v>11</v>
      </c>
      <c r="E6" s="32">
        <v>897.13535999999999</v>
      </c>
    </row>
    <row r="7" spans="1:5" x14ac:dyDescent="0.35">
      <c r="B7" s="31">
        <v>43525</v>
      </c>
      <c r="C7" s="32">
        <v>1058.18</v>
      </c>
      <c r="D7" s="33">
        <v>14</v>
      </c>
      <c r="E7" s="32">
        <v>1043.53784</v>
      </c>
    </row>
    <row r="8" spans="1:5" x14ac:dyDescent="0.35">
      <c r="B8" s="31">
        <v>43556</v>
      </c>
      <c r="C8" s="32">
        <v>1125.3499999999999</v>
      </c>
      <c r="D8" s="33">
        <v>32</v>
      </c>
      <c r="E8" s="32">
        <v>1093.5561599999999</v>
      </c>
    </row>
    <row r="9" spans="1:5" x14ac:dyDescent="0.35">
      <c r="B9" s="31">
        <v>43586</v>
      </c>
      <c r="C9" s="32">
        <v>1255.24</v>
      </c>
      <c r="D9" s="33">
        <v>11</v>
      </c>
      <c r="E9" s="32">
        <v>1244.3720000000001</v>
      </c>
    </row>
    <row r="10" spans="1:5" x14ac:dyDescent="0.35">
      <c r="B10" s="31">
        <v>43617</v>
      </c>
      <c r="C10" s="32">
        <v>1388.7889961811486</v>
      </c>
      <c r="D10" s="33">
        <v>15</v>
      </c>
      <c r="E10" s="32">
        <v>1373.1687161811485</v>
      </c>
    </row>
    <row r="11" spans="1:5" x14ac:dyDescent="0.35">
      <c r="B11" s="31">
        <v>43647</v>
      </c>
      <c r="C11" s="32">
        <v>1291.2572941441922</v>
      </c>
      <c r="D11" s="33">
        <v>11</v>
      </c>
      <c r="E11" s="32">
        <v>1280.9129341441921</v>
      </c>
    </row>
    <row r="12" spans="1:5" x14ac:dyDescent="0.35">
      <c r="B12" s="31">
        <v>43678</v>
      </c>
      <c r="C12" s="32">
        <v>1189.45</v>
      </c>
      <c r="D12" s="33">
        <v>14</v>
      </c>
      <c r="E12" s="32">
        <v>1175.1437600000002</v>
      </c>
    </row>
    <row r="13" spans="1:5" x14ac:dyDescent="0.35">
      <c r="B13" s="31">
        <v>43709</v>
      </c>
      <c r="C13" s="32">
        <v>1165.5654758284591</v>
      </c>
      <c r="D13" s="33">
        <v>18</v>
      </c>
      <c r="E13" s="32">
        <v>1147.208435828459</v>
      </c>
    </row>
    <row r="14" spans="1:5" x14ac:dyDescent="0.35">
      <c r="B14" s="31">
        <v>43739</v>
      </c>
      <c r="C14" s="32">
        <v>955.83032301846026</v>
      </c>
      <c r="D14" s="33">
        <v>12</v>
      </c>
      <c r="E14" s="32">
        <v>943.50008301846026</v>
      </c>
    </row>
    <row r="15" spans="1:5" x14ac:dyDescent="0.35">
      <c r="B15" s="31">
        <v>43770</v>
      </c>
      <c r="C15" s="32">
        <v>882.48</v>
      </c>
      <c r="D15" s="33">
        <v>15</v>
      </c>
      <c r="E15" s="32">
        <v>858.34</v>
      </c>
    </row>
    <row r="16" spans="1:5" x14ac:dyDescent="0.35">
      <c r="B16" s="31">
        <v>43800</v>
      </c>
      <c r="C16" s="32">
        <v>961.41153506493515</v>
      </c>
      <c r="D16" s="33">
        <v>18</v>
      </c>
      <c r="E16" s="32">
        <v>943.22245506493516</v>
      </c>
    </row>
    <row r="17" spans="2:8" ht="15" thickBot="1" x14ac:dyDescent="0.4">
      <c r="B17" s="43" t="s">
        <v>1</v>
      </c>
      <c r="C17" s="44">
        <f>SUM(C5:C16)</f>
        <v>13030.723624237196</v>
      </c>
      <c r="D17" s="45">
        <f t="shared" ref="D17" si="0">SUM(D5:D16)</f>
        <v>187</v>
      </c>
      <c r="E17" s="44">
        <f>SUM(E5:E16)</f>
        <v>12830.956744237195</v>
      </c>
    </row>
    <row r="18" spans="2:8" ht="32.25" customHeight="1" thickTop="1" x14ac:dyDescent="0.35">
      <c r="B18" s="54" t="s">
        <v>3</v>
      </c>
      <c r="C18" s="54"/>
      <c r="D18" s="54"/>
      <c r="E18" s="54"/>
    </row>
    <row r="19" spans="2:8" ht="48" customHeight="1" x14ac:dyDescent="0.35">
      <c r="B19" s="53" t="s">
        <v>6</v>
      </c>
      <c r="C19" s="53"/>
      <c r="D19" s="53"/>
      <c r="E19" s="53"/>
    </row>
    <row r="20" spans="2:8" ht="37.5" customHeight="1" x14ac:dyDescent="0.35">
      <c r="B20" s="53" t="s">
        <v>8</v>
      </c>
      <c r="C20" s="53"/>
      <c r="D20" s="53"/>
      <c r="E20" s="53"/>
    </row>
    <row r="21" spans="2:8" ht="52.5" customHeight="1" x14ac:dyDescent="0.35">
      <c r="B21" s="53" t="s">
        <v>7</v>
      </c>
      <c r="C21" s="53"/>
      <c r="D21" s="53"/>
      <c r="E21" s="53"/>
      <c r="H21" s="3"/>
    </row>
    <row r="22" spans="2:8" x14ac:dyDescent="0.35">
      <c r="E22" s="3"/>
    </row>
  </sheetData>
  <mergeCells count="5">
    <mergeCell ref="B3:E3"/>
    <mergeCell ref="B19:E19"/>
    <mergeCell ref="B18:E18"/>
    <mergeCell ref="B20:E20"/>
    <mergeCell ref="B21:E21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P24"/>
  <sheetViews>
    <sheetView showGridLines="0" zoomScale="80" zoomScaleNormal="80" workbookViewId="0">
      <selection activeCell="K24" sqref="K24"/>
    </sheetView>
  </sheetViews>
  <sheetFormatPr defaultColWidth="9" defaultRowHeight="14.5" x14ac:dyDescent="0.35"/>
  <cols>
    <col min="1" max="1" width="6.54296875" style="1" customWidth="1"/>
    <col min="2" max="2" width="19.6328125" style="1" customWidth="1"/>
    <col min="3" max="3" width="10.6328125" style="1" customWidth="1"/>
    <col min="4" max="6" width="12.54296875" style="1" customWidth="1"/>
    <col min="7" max="7" width="15.54296875" style="1" customWidth="1"/>
    <col min="8" max="8" width="25.453125" style="1" customWidth="1"/>
    <col min="9" max="9" width="12" style="1" customWidth="1"/>
    <col min="10" max="10" width="25.6328125" style="1" bestFit="1" customWidth="1"/>
    <col min="11" max="11" width="9.54296875" style="1" bestFit="1" customWidth="1"/>
    <col min="12" max="16384" width="9" style="1"/>
  </cols>
  <sheetData>
    <row r="1" spans="1:16" ht="23.5" x14ac:dyDescent="0.55000000000000004">
      <c r="A1" s="40" t="s">
        <v>44</v>
      </c>
    </row>
    <row r="2" spans="1:16" ht="23.5" x14ac:dyDescent="0.55000000000000004">
      <c r="A2" s="27"/>
    </row>
    <row r="3" spans="1:16" ht="34.5" customHeight="1" x14ac:dyDescent="0.35">
      <c r="B3" s="55" t="s">
        <v>15</v>
      </c>
      <c r="C3" s="56"/>
      <c r="D3" s="56"/>
      <c r="E3" s="56"/>
      <c r="F3" s="56"/>
      <c r="G3" s="56"/>
      <c r="H3" s="4"/>
      <c r="I3" s="4"/>
      <c r="J3" s="4"/>
      <c r="K3" s="4"/>
      <c r="L3" s="4"/>
      <c r="M3" s="4"/>
      <c r="N3" s="4"/>
      <c r="O3" s="4"/>
      <c r="P3" s="4"/>
    </row>
    <row r="4" spans="1:16" ht="47.25" customHeight="1" x14ac:dyDescent="0.35">
      <c r="B4" s="34" t="s">
        <v>0</v>
      </c>
      <c r="C4" s="35" t="s">
        <v>46</v>
      </c>
      <c r="D4" s="35" t="s">
        <v>10</v>
      </c>
      <c r="E4" s="35" t="s">
        <v>11</v>
      </c>
      <c r="F4" s="35" t="s">
        <v>12</v>
      </c>
      <c r="G4" s="35" t="s">
        <v>49</v>
      </c>
      <c r="H4" s="35" t="s">
        <v>17</v>
      </c>
      <c r="I4" s="4"/>
      <c r="M4" s="4"/>
      <c r="N4" s="4"/>
      <c r="O4" s="4"/>
      <c r="P4" s="4"/>
    </row>
    <row r="5" spans="1:16" x14ac:dyDescent="0.35">
      <c r="B5" s="2">
        <v>43466</v>
      </c>
      <c r="C5" s="36">
        <v>202.11</v>
      </c>
      <c r="D5" s="28">
        <v>5.7535999999999996</v>
      </c>
      <c r="E5" s="38">
        <v>60.580668799999998</v>
      </c>
      <c r="F5" s="38">
        <v>36.224328</v>
      </c>
      <c r="G5" s="39">
        <v>0</v>
      </c>
      <c r="H5" s="6">
        <f t="shared" ref="H5:H16" si="0">SUM(C5:F5)-G5</f>
        <v>304.66859680000005</v>
      </c>
      <c r="I5" s="4"/>
      <c r="M5" s="4"/>
      <c r="N5" s="4"/>
      <c r="O5" s="4"/>
      <c r="P5" s="4"/>
    </row>
    <row r="6" spans="1:16" x14ac:dyDescent="0.35">
      <c r="B6" s="2">
        <v>43497</v>
      </c>
      <c r="C6" s="36">
        <v>185.45</v>
      </c>
      <c r="D6" s="28">
        <v>2.0335999999999999</v>
      </c>
      <c r="E6" s="38">
        <v>37.672908800000002</v>
      </c>
      <c r="F6" s="38">
        <v>32.578727999999998</v>
      </c>
      <c r="G6" s="39">
        <v>0</v>
      </c>
      <c r="H6" s="6">
        <f t="shared" si="0"/>
        <v>257.7352368</v>
      </c>
      <c r="I6" s="4"/>
      <c r="J6" s="4"/>
      <c r="K6" s="4"/>
      <c r="L6" s="4"/>
      <c r="M6" s="4"/>
      <c r="N6" s="4"/>
      <c r="O6" s="4"/>
      <c r="P6" s="4"/>
    </row>
    <row r="7" spans="1:16" x14ac:dyDescent="0.35">
      <c r="B7" s="2">
        <v>43525</v>
      </c>
      <c r="C7" s="36">
        <v>178.74</v>
      </c>
      <c r="D7" s="28">
        <v>1.488</v>
      </c>
      <c r="E7" s="38">
        <v>34.313103999999996</v>
      </c>
      <c r="F7" s="38">
        <v>32.044040000000003</v>
      </c>
      <c r="G7" s="39">
        <v>0</v>
      </c>
      <c r="H7" s="6">
        <f t="shared" si="0"/>
        <v>246.58514400000001</v>
      </c>
      <c r="I7" s="4"/>
      <c r="J7" s="4"/>
      <c r="K7" s="4"/>
      <c r="L7" s="4"/>
      <c r="M7" s="4"/>
      <c r="N7" s="4"/>
      <c r="O7" s="4"/>
      <c r="P7" s="4"/>
    </row>
    <row r="8" spans="1:16" x14ac:dyDescent="0.35">
      <c r="B8" s="2">
        <v>43556</v>
      </c>
      <c r="C8" s="36">
        <v>171.39000000000001</v>
      </c>
      <c r="D8" s="28">
        <v>0</v>
      </c>
      <c r="E8" s="38">
        <v>25.15</v>
      </c>
      <c r="F8" s="38">
        <v>0</v>
      </c>
      <c r="G8" s="39">
        <v>5.18</v>
      </c>
      <c r="H8" s="6">
        <f t="shared" si="0"/>
        <v>191.36</v>
      </c>
      <c r="I8" s="4"/>
      <c r="J8" s="4"/>
      <c r="K8" s="4"/>
      <c r="L8" s="4"/>
      <c r="M8" s="4"/>
      <c r="N8" s="4"/>
      <c r="O8" s="4"/>
      <c r="P8" s="4"/>
    </row>
    <row r="9" spans="1:16" x14ac:dyDescent="0.35">
      <c r="B9" s="2">
        <v>43586</v>
      </c>
      <c r="C9" s="37">
        <v>123</v>
      </c>
      <c r="D9" s="28">
        <v>2.3064</v>
      </c>
      <c r="E9" s="38">
        <v>39.352811199999998</v>
      </c>
      <c r="F9" s="38">
        <v>32.846072000000007</v>
      </c>
      <c r="G9" s="39">
        <v>45.79</v>
      </c>
      <c r="H9" s="6">
        <f t="shared" si="0"/>
        <v>151.71528320000002</v>
      </c>
      <c r="I9" s="4"/>
      <c r="J9" s="4"/>
      <c r="K9" s="4"/>
      <c r="L9" s="4"/>
      <c r="M9" s="4"/>
      <c r="N9" s="4"/>
      <c r="O9" s="4"/>
      <c r="P9" s="4"/>
    </row>
    <row r="10" spans="1:16" x14ac:dyDescent="0.35">
      <c r="B10" s="2">
        <v>43617</v>
      </c>
      <c r="C10" s="36">
        <v>49.11</v>
      </c>
      <c r="D10" s="28">
        <v>5.4311999999999996</v>
      </c>
      <c r="E10" s="38">
        <v>58.595329599999999</v>
      </c>
      <c r="F10" s="38">
        <v>35.908375999999997</v>
      </c>
      <c r="G10" s="39">
        <v>22.46</v>
      </c>
      <c r="H10" s="6">
        <f t="shared" si="0"/>
        <v>126.58490559999998</v>
      </c>
      <c r="I10" s="4"/>
      <c r="J10" s="4"/>
      <c r="K10" s="4"/>
      <c r="L10" s="4"/>
      <c r="M10" s="4"/>
      <c r="N10" s="4"/>
      <c r="O10" s="4"/>
      <c r="P10" s="4"/>
    </row>
    <row r="11" spans="1:16" x14ac:dyDescent="0.35">
      <c r="B11" s="2">
        <v>43647</v>
      </c>
      <c r="C11" s="36">
        <v>31.56</v>
      </c>
      <c r="D11" s="28">
        <v>34.595999999999997</v>
      </c>
      <c r="E11" s="38">
        <v>23.818999999999999</v>
      </c>
      <c r="F11" s="38">
        <v>64.489879999999999</v>
      </c>
      <c r="G11" s="39">
        <v>0</v>
      </c>
      <c r="H11" s="6">
        <f t="shared" si="0"/>
        <v>154.46487999999999</v>
      </c>
      <c r="I11" s="4"/>
      <c r="J11" s="4"/>
      <c r="K11" s="4"/>
      <c r="L11" s="4"/>
      <c r="M11" s="4"/>
      <c r="N11" s="4"/>
      <c r="O11" s="4"/>
      <c r="P11" s="4"/>
    </row>
    <row r="12" spans="1:16" x14ac:dyDescent="0.35">
      <c r="B12" s="2">
        <v>43678</v>
      </c>
      <c r="C12" s="36">
        <v>7.2900000000000009</v>
      </c>
      <c r="D12" s="28">
        <v>31.942400000000003</v>
      </c>
      <c r="E12" s="38">
        <v>22.195</v>
      </c>
      <c r="F12" s="38">
        <v>61.889352000000002</v>
      </c>
      <c r="G12" s="39">
        <v>0</v>
      </c>
      <c r="H12" s="6">
        <f t="shared" si="0"/>
        <v>123.31675200000001</v>
      </c>
      <c r="I12" s="4"/>
      <c r="J12" s="4"/>
      <c r="K12" s="4"/>
      <c r="L12" s="4"/>
      <c r="M12" s="4"/>
      <c r="N12" s="4"/>
      <c r="O12" s="4"/>
      <c r="P12" s="4"/>
    </row>
    <row r="13" spans="1:16" x14ac:dyDescent="0.35">
      <c r="B13" s="2">
        <v>43709</v>
      </c>
      <c r="C13" s="36">
        <v>6.0600000000000005</v>
      </c>
      <c r="D13" s="28">
        <v>31.223199999999999</v>
      </c>
      <c r="E13" s="38">
        <v>21.7</v>
      </c>
      <c r="F13" s="38">
        <v>61.184536000000001</v>
      </c>
      <c r="G13" s="39">
        <v>0</v>
      </c>
      <c r="H13" s="6">
        <f t="shared" si="0"/>
        <v>120.16773599999999</v>
      </c>
      <c r="I13" s="4"/>
      <c r="J13" s="4"/>
      <c r="K13" s="4"/>
      <c r="L13" s="4"/>
      <c r="M13" s="4"/>
      <c r="N13" s="4"/>
      <c r="O13" s="4"/>
      <c r="P13" s="4"/>
    </row>
    <row r="14" spans="1:16" x14ac:dyDescent="0.35">
      <c r="B14" s="2">
        <v>43739</v>
      </c>
      <c r="C14" s="36">
        <v>58.44</v>
      </c>
      <c r="D14" s="28">
        <v>35.563200000000002</v>
      </c>
      <c r="E14" s="38">
        <v>24.43</v>
      </c>
      <c r="F14" s="38">
        <v>65.437736000000001</v>
      </c>
      <c r="G14" s="39">
        <v>0</v>
      </c>
      <c r="H14" s="6">
        <f t="shared" si="0"/>
        <v>183.870936</v>
      </c>
      <c r="I14" s="4"/>
      <c r="J14" s="4"/>
      <c r="K14" s="4"/>
      <c r="L14" s="4"/>
      <c r="M14" s="4"/>
      <c r="N14" s="4"/>
      <c r="O14" s="4"/>
      <c r="P14" s="4"/>
    </row>
    <row r="15" spans="1:16" x14ac:dyDescent="0.35">
      <c r="B15" s="2">
        <v>43770</v>
      </c>
      <c r="C15" s="36">
        <v>170.60999999999999</v>
      </c>
      <c r="D15" s="28">
        <v>0</v>
      </c>
      <c r="E15" s="38">
        <v>55.48</v>
      </c>
      <c r="F15" s="38">
        <v>30.585799999999999</v>
      </c>
      <c r="G15" s="39">
        <v>0</v>
      </c>
      <c r="H15" s="6">
        <f t="shared" si="0"/>
        <v>256.67579999999998</v>
      </c>
      <c r="I15" s="4"/>
      <c r="J15" s="4"/>
      <c r="K15" s="4"/>
      <c r="L15" s="4"/>
      <c r="M15" s="4"/>
      <c r="N15" s="4"/>
      <c r="O15" s="4"/>
      <c r="P15" s="4"/>
    </row>
    <row r="16" spans="1:16" x14ac:dyDescent="0.35">
      <c r="B16" s="2">
        <v>43800</v>
      </c>
      <c r="C16" s="36">
        <v>171.39000000000001</v>
      </c>
      <c r="D16" s="28">
        <v>0</v>
      </c>
      <c r="E16" s="38">
        <v>25.15</v>
      </c>
      <c r="F16" s="38">
        <v>0</v>
      </c>
      <c r="G16" s="39">
        <v>0</v>
      </c>
      <c r="H16" s="6">
        <f t="shared" si="0"/>
        <v>196.54000000000002</v>
      </c>
      <c r="I16" s="4"/>
      <c r="J16" s="4"/>
      <c r="K16" s="4"/>
      <c r="L16" s="4"/>
      <c r="M16" s="4"/>
      <c r="N16" s="4"/>
      <c r="O16" s="4"/>
      <c r="P16" s="4"/>
    </row>
    <row r="17" spans="2:16" ht="15" thickBot="1" x14ac:dyDescent="0.4">
      <c r="B17" s="41" t="s">
        <v>1</v>
      </c>
      <c r="C17" s="46">
        <f>SUM(C5:C16)</f>
        <v>1355.1499999999999</v>
      </c>
      <c r="D17" s="47">
        <f>SUM(D5:D16)</f>
        <v>150.33759999999998</v>
      </c>
      <c r="E17" s="47">
        <f>SUM(E5:E16)</f>
        <v>428.43882239999999</v>
      </c>
      <c r="F17" s="47">
        <f t="shared" ref="F17:G17" si="1">SUM(F5:F16)</f>
        <v>453.18884799999995</v>
      </c>
      <c r="G17" s="48">
        <f t="shared" si="1"/>
        <v>73.430000000000007</v>
      </c>
      <c r="H17" s="42">
        <f>SUM(H5:H16)</f>
        <v>2313.6852704000003</v>
      </c>
      <c r="I17" s="4"/>
      <c r="J17" s="4"/>
      <c r="K17" s="4"/>
      <c r="L17" s="4"/>
      <c r="M17" s="4"/>
      <c r="N17" s="4"/>
      <c r="O17" s="4"/>
      <c r="P17" s="4"/>
    </row>
    <row r="18" spans="2:16" ht="32.25" customHeight="1" thickTop="1" thickBot="1" x14ac:dyDescent="0.4">
      <c r="B18" s="62"/>
      <c r="C18" s="62"/>
      <c r="D18" s="62"/>
      <c r="E18" s="62"/>
      <c r="F18" s="62"/>
      <c r="G18" s="7"/>
      <c r="H18" s="4"/>
      <c r="I18" s="4"/>
      <c r="J18" s="61" t="s">
        <v>18</v>
      </c>
      <c r="K18" s="61"/>
      <c r="L18" s="61"/>
      <c r="M18" s="4"/>
      <c r="N18" s="4"/>
      <c r="O18" s="4"/>
      <c r="P18" s="4"/>
    </row>
    <row r="19" spans="2:16" ht="19.5" customHeight="1" thickTop="1" thickBot="1" x14ac:dyDescent="0.4">
      <c r="B19" s="5" t="s">
        <v>13</v>
      </c>
      <c r="C19" s="59" t="s">
        <v>14</v>
      </c>
      <c r="D19" s="59"/>
      <c r="E19" s="59"/>
      <c r="F19" s="59"/>
      <c r="G19" s="59"/>
      <c r="H19" s="59"/>
      <c r="I19" s="4"/>
      <c r="J19" s="4" t="s">
        <v>19</v>
      </c>
      <c r="K19" s="6">
        <f>SUM(D17:F17)</f>
        <v>1031.9652704</v>
      </c>
      <c r="L19" s="4" t="s">
        <v>22</v>
      </c>
      <c r="M19" s="4"/>
      <c r="N19" s="4"/>
      <c r="O19" s="4"/>
      <c r="P19" s="4"/>
    </row>
    <row r="20" spans="2:16" ht="35.25" customHeight="1" thickTop="1" x14ac:dyDescent="0.35">
      <c r="B20" s="8" t="s">
        <v>46</v>
      </c>
      <c r="C20" s="58" t="s">
        <v>47</v>
      </c>
      <c r="D20" s="58"/>
      <c r="E20" s="58"/>
      <c r="F20" s="58"/>
      <c r="G20" s="58"/>
      <c r="H20" s="58"/>
      <c r="I20" s="4"/>
      <c r="J20" s="4" t="s">
        <v>20</v>
      </c>
      <c r="K20" s="6">
        <f>C17</f>
        <v>1355.1499999999999</v>
      </c>
      <c r="L20" s="4" t="s">
        <v>22</v>
      </c>
      <c r="M20" s="4"/>
      <c r="N20" s="4"/>
      <c r="O20" s="4"/>
      <c r="P20" s="4"/>
    </row>
    <row r="21" spans="2:16" ht="16.5" customHeight="1" x14ac:dyDescent="0.35">
      <c r="B21" s="8" t="s">
        <v>10</v>
      </c>
      <c r="C21" s="57" t="s">
        <v>16</v>
      </c>
      <c r="D21" s="57"/>
      <c r="E21" s="57"/>
      <c r="F21" s="57"/>
      <c r="G21" s="57"/>
      <c r="H21" s="57"/>
      <c r="I21" s="4"/>
      <c r="J21" s="9" t="s">
        <v>21</v>
      </c>
      <c r="K21" s="10">
        <f>G17</f>
        <v>73.430000000000007</v>
      </c>
      <c r="L21" s="4" t="s">
        <v>22</v>
      </c>
      <c r="M21" s="4"/>
      <c r="N21" s="4"/>
      <c r="O21" s="4"/>
      <c r="P21" s="4"/>
    </row>
    <row r="22" spans="2:16" ht="16.5" customHeight="1" x14ac:dyDescent="0.35">
      <c r="B22" s="8" t="s">
        <v>11</v>
      </c>
      <c r="C22" s="57"/>
      <c r="D22" s="57"/>
      <c r="E22" s="57"/>
      <c r="F22" s="57"/>
      <c r="G22" s="57"/>
      <c r="H22" s="57"/>
      <c r="I22" s="4"/>
      <c r="J22" s="4"/>
      <c r="K22" s="4"/>
      <c r="L22" s="4"/>
      <c r="M22" s="4"/>
      <c r="N22" s="4"/>
      <c r="O22" s="4"/>
      <c r="P22" s="4"/>
    </row>
    <row r="23" spans="2:16" ht="16.5" customHeight="1" x14ac:dyDescent="0.35">
      <c r="B23" s="8" t="s">
        <v>12</v>
      </c>
      <c r="C23" s="57"/>
      <c r="D23" s="57"/>
      <c r="E23" s="57"/>
      <c r="F23" s="57"/>
      <c r="G23" s="57"/>
      <c r="H23" s="57"/>
      <c r="I23" s="4"/>
      <c r="J23" s="4"/>
      <c r="K23" s="4"/>
      <c r="L23" s="4"/>
      <c r="M23" s="4"/>
      <c r="N23" s="4"/>
      <c r="O23" s="4"/>
      <c r="P23" s="4"/>
    </row>
    <row r="24" spans="2:16" ht="16.5" customHeight="1" x14ac:dyDescent="0.35">
      <c r="B24" s="8" t="s">
        <v>49</v>
      </c>
      <c r="C24" s="60" t="s">
        <v>48</v>
      </c>
      <c r="D24" s="60"/>
      <c r="E24" s="60"/>
      <c r="F24" s="60"/>
      <c r="G24" s="60"/>
      <c r="H24" s="60"/>
      <c r="I24" s="4"/>
      <c r="J24" s="4"/>
      <c r="K24" s="4"/>
      <c r="L24" s="4"/>
      <c r="M24" s="4"/>
      <c r="N24" s="4"/>
      <c r="O24" s="4"/>
      <c r="P24" s="4"/>
    </row>
  </sheetData>
  <mergeCells count="7">
    <mergeCell ref="J18:L18"/>
    <mergeCell ref="B18:F18"/>
    <mergeCell ref="B3:G3"/>
    <mergeCell ref="C21:H23"/>
    <mergeCell ref="C20:H20"/>
    <mergeCell ref="C19:H19"/>
    <mergeCell ref="C24:H24"/>
  </mergeCells>
  <pageMargins left="0.7" right="0.7" top="0.75" bottom="0.75" header="0.3" footer="0.3"/>
  <pageSetup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zoomScale="60" zoomScaleNormal="60" workbookViewId="0">
      <selection activeCell="Q24" sqref="Q24"/>
    </sheetView>
  </sheetViews>
  <sheetFormatPr defaultColWidth="9" defaultRowHeight="14.5" x14ac:dyDescent="0.35"/>
  <cols>
    <col min="1" max="1" width="9" style="1"/>
    <col min="2" max="2" width="24.26953125" style="1" bestFit="1" customWidth="1"/>
    <col min="3" max="4" width="14.453125" style="1" customWidth="1"/>
    <col min="5" max="5" width="16.08984375" style="1" customWidth="1"/>
    <col min="6" max="14" width="14.453125" style="1" customWidth="1"/>
    <col min="15" max="15" width="8.81640625" style="1" customWidth="1"/>
    <col min="16" max="16384" width="9" style="1"/>
  </cols>
  <sheetData>
    <row r="1" spans="1:17" ht="23.5" x14ac:dyDescent="0.55000000000000004">
      <c r="A1" s="40" t="s">
        <v>45</v>
      </c>
    </row>
    <row r="4" spans="1:17" x14ac:dyDescent="0.35">
      <c r="B4" s="63" t="s">
        <v>31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11"/>
    </row>
    <row r="5" spans="1:17" ht="33" customHeight="1" thickBot="1" x14ac:dyDescent="0.4">
      <c r="B5" s="49" t="s">
        <v>0</v>
      </c>
      <c r="C5" s="31">
        <v>43466</v>
      </c>
      <c r="D5" s="31">
        <v>43497</v>
      </c>
      <c r="E5" s="31">
        <v>43525</v>
      </c>
      <c r="F5" s="31">
        <v>43556</v>
      </c>
      <c r="G5" s="31">
        <v>43586</v>
      </c>
      <c r="H5" s="31">
        <v>43617</v>
      </c>
      <c r="I5" s="31">
        <v>43647</v>
      </c>
      <c r="J5" s="31">
        <v>43678</v>
      </c>
      <c r="K5" s="31">
        <v>43709</v>
      </c>
      <c r="L5" s="31">
        <v>43739</v>
      </c>
      <c r="M5" s="31">
        <v>43770</v>
      </c>
      <c r="N5" s="31">
        <v>43800</v>
      </c>
      <c r="O5" s="50" t="s">
        <v>50</v>
      </c>
      <c r="Q5" s="20"/>
    </row>
    <row r="6" spans="1:17" ht="21" customHeight="1" thickTop="1" x14ac:dyDescent="0.35">
      <c r="B6" s="2" t="s">
        <v>23</v>
      </c>
      <c r="C6" s="6">
        <v>38.42</v>
      </c>
      <c r="D6" s="6">
        <v>28.18</v>
      </c>
      <c r="E6" s="6">
        <v>42.15</v>
      </c>
      <c r="F6" s="6">
        <v>47.77</v>
      </c>
      <c r="G6" s="6">
        <v>48.99</v>
      </c>
      <c r="H6" s="6">
        <v>52.18</v>
      </c>
      <c r="I6" s="6">
        <v>59.73</v>
      </c>
      <c r="J6" s="6">
        <v>51.48</v>
      </c>
      <c r="K6" s="6">
        <v>42.54</v>
      </c>
      <c r="L6" s="6">
        <v>41.15</v>
      </c>
      <c r="M6" s="6">
        <v>32.15</v>
      </c>
      <c r="N6" s="6">
        <v>34.450000000000003</v>
      </c>
      <c r="O6" s="51">
        <f>SUM(C6:N6)</f>
        <v>519.19000000000005</v>
      </c>
    </row>
    <row r="7" spans="1:17" ht="21" customHeight="1" x14ac:dyDescent="0.35">
      <c r="B7" s="2" t="s">
        <v>24</v>
      </c>
      <c r="C7" s="6">
        <v>18.535999999999998</v>
      </c>
      <c r="D7" s="6">
        <v>17.835999999999999</v>
      </c>
      <c r="E7" s="6">
        <v>18.486999999999998</v>
      </c>
      <c r="F7" s="6">
        <v>17.653999999999996</v>
      </c>
      <c r="G7" s="6">
        <v>19.285</v>
      </c>
      <c r="H7" s="6">
        <v>21.335999999999999</v>
      </c>
      <c r="I7" s="6">
        <v>24.367000000000001</v>
      </c>
      <c r="J7" s="6">
        <v>19.893999999999998</v>
      </c>
      <c r="K7" s="6">
        <v>19.684000000000001</v>
      </c>
      <c r="L7" s="6">
        <v>16.898</v>
      </c>
      <c r="M7" s="6">
        <v>15.525999999999998</v>
      </c>
      <c r="N7" s="6">
        <v>15.014999999999999</v>
      </c>
      <c r="O7" s="51">
        <f t="shared" ref="O7:O11" si="0">SUM(C7:N7)</f>
        <v>224.51799999999997</v>
      </c>
    </row>
    <row r="8" spans="1:17" ht="21" customHeight="1" x14ac:dyDescent="0.35">
      <c r="B8" s="2" t="s">
        <v>25</v>
      </c>
      <c r="C8" s="6">
        <v>8.7779999999999987</v>
      </c>
      <c r="D8" s="6">
        <f>(C8*0.98+4/8+3.7)*0.7</f>
        <v>8.961707999999998</v>
      </c>
      <c r="E8" s="6">
        <v>10.836</v>
      </c>
      <c r="F8" s="6">
        <v>13.005999999999998</v>
      </c>
      <c r="G8" s="6">
        <f>(F8*0.98+4/2+3.7)*0.7</f>
        <v>12.912115999999999</v>
      </c>
      <c r="H8" s="6">
        <f>(G8*0.98+4/8+3.7)*0.7</f>
        <v>11.797711575999999</v>
      </c>
      <c r="I8" s="6">
        <v>12.936</v>
      </c>
      <c r="J8" s="6">
        <f>(I8*0.98+4/8+3.7)*0.7</f>
        <v>11.814095999999999</v>
      </c>
      <c r="K8" s="6">
        <v>12.277999999999999</v>
      </c>
      <c r="L8" s="6">
        <v>10.836</v>
      </c>
      <c r="M8" s="6">
        <v>12.939499999999999</v>
      </c>
      <c r="N8" s="6">
        <v>13.594000000000001</v>
      </c>
      <c r="O8" s="51">
        <f t="shared" si="0"/>
        <v>140.68913157599999</v>
      </c>
    </row>
    <row r="9" spans="1:17" ht="21" customHeight="1" x14ac:dyDescent="0.35">
      <c r="B9" s="2" t="s">
        <v>26</v>
      </c>
      <c r="C9" s="6">
        <v>1.4</v>
      </c>
      <c r="D9" s="6">
        <v>1.5</v>
      </c>
      <c r="E9" s="6">
        <v>1.2</v>
      </c>
      <c r="F9" s="6">
        <v>1.1000000000000001</v>
      </c>
      <c r="G9" s="6">
        <v>1.6</v>
      </c>
      <c r="H9" s="6">
        <v>1.8</v>
      </c>
      <c r="I9" s="6">
        <v>1.5</v>
      </c>
      <c r="J9" s="6">
        <v>1.6</v>
      </c>
      <c r="K9" s="6">
        <v>1.2</v>
      </c>
      <c r="L9" s="6">
        <v>1.4</v>
      </c>
      <c r="M9" s="6">
        <v>1.4</v>
      </c>
      <c r="N9" s="6">
        <v>1.4</v>
      </c>
      <c r="O9" s="51">
        <f t="shared" si="0"/>
        <v>17.099999999999998</v>
      </c>
    </row>
    <row r="10" spans="1:17" ht="21" customHeight="1" x14ac:dyDescent="0.35">
      <c r="B10" s="2" t="s">
        <v>27</v>
      </c>
      <c r="C10" s="13">
        <v>2.54</v>
      </c>
      <c r="D10" s="13">
        <v>4.82</v>
      </c>
      <c r="E10" s="13">
        <v>8.42</v>
      </c>
      <c r="F10" s="13">
        <v>10.48</v>
      </c>
      <c r="G10" s="13">
        <v>11.94</v>
      </c>
      <c r="H10" s="13">
        <v>12.71</v>
      </c>
      <c r="I10" s="13">
        <v>14.45</v>
      </c>
      <c r="J10" s="13">
        <v>12.45</v>
      </c>
      <c r="K10" s="13">
        <v>10.98</v>
      </c>
      <c r="L10" s="13">
        <v>11.11</v>
      </c>
      <c r="M10" s="13">
        <v>9.92</v>
      </c>
      <c r="N10" s="13">
        <v>7.45</v>
      </c>
      <c r="O10" s="51">
        <f t="shared" si="0"/>
        <v>117.27000000000001</v>
      </c>
    </row>
    <row r="11" spans="1:17" ht="21" customHeight="1" x14ac:dyDescent="0.35">
      <c r="B11" s="2" t="s">
        <v>28</v>
      </c>
      <c r="C11" s="13">
        <f t="shared" ref="C11:N11" si="1">(C8/2+2.157)*0.3384</f>
        <v>2.2151663999999998</v>
      </c>
      <c r="D11" s="13">
        <f t="shared" si="1"/>
        <v>2.2462497935999997</v>
      </c>
      <c r="E11" s="13">
        <f t="shared" si="1"/>
        <v>2.56338</v>
      </c>
      <c r="F11" s="13">
        <f t="shared" si="1"/>
        <v>2.9305439999999998</v>
      </c>
      <c r="G11" s="13">
        <f t="shared" si="1"/>
        <v>2.9146588271999994</v>
      </c>
      <c r="H11" s="13">
        <f t="shared" si="1"/>
        <v>2.7261015986591994</v>
      </c>
      <c r="I11" s="13">
        <f t="shared" si="1"/>
        <v>2.9186999999999999</v>
      </c>
      <c r="J11" s="13">
        <f t="shared" si="1"/>
        <v>2.7288738431999997</v>
      </c>
      <c r="K11" s="13">
        <f t="shared" si="1"/>
        <v>2.8073663999999998</v>
      </c>
      <c r="L11" s="13">
        <f t="shared" si="1"/>
        <v>2.56338</v>
      </c>
      <c r="M11" s="13">
        <f t="shared" si="1"/>
        <v>2.9192921999999997</v>
      </c>
      <c r="N11" s="13">
        <f t="shared" si="1"/>
        <v>3.0300335999999999</v>
      </c>
      <c r="O11" s="51">
        <f t="shared" si="0"/>
        <v>32.563746662659199</v>
      </c>
    </row>
    <row r="12" spans="1:17" ht="21" customHeight="1" x14ac:dyDescent="0.35">
      <c r="B12" s="24" t="s">
        <v>30</v>
      </c>
      <c r="C12" s="25">
        <v>1.4951999999999999</v>
      </c>
      <c r="D12" s="25">
        <v>1.5456000000000001</v>
      </c>
      <c r="E12" s="25">
        <v>1.05</v>
      </c>
      <c r="F12" s="25">
        <v>1.6632</v>
      </c>
      <c r="G12" s="25">
        <v>1.2011999999999998</v>
      </c>
      <c r="H12" s="25">
        <v>1.7136</v>
      </c>
      <c r="I12" s="25">
        <v>1.554</v>
      </c>
      <c r="J12" s="25">
        <v>1.4951999999999999</v>
      </c>
      <c r="K12" s="25">
        <v>2.1335999999999999</v>
      </c>
      <c r="L12" s="25">
        <v>1.218</v>
      </c>
      <c r="M12" s="25">
        <v>1.3775999999999999</v>
      </c>
      <c r="N12" s="25">
        <v>0.82319999999999993</v>
      </c>
      <c r="O12" s="26">
        <f>SUM(C12:N12)</f>
        <v>17.270399999999999</v>
      </c>
    </row>
    <row r="13" spans="1:17" ht="21" customHeight="1" x14ac:dyDescent="0.35">
      <c r="B13" s="21" t="s">
        <v>29</v>
      </c>
      <c r="C13" s="22">
        <v>10.084</v>
      </c>
      <c r="D13" s="22">
        <v>8.0359999999999996</v>
      </c>
      <c r="E13" s="22">
        <v>10.83</v>
      </c>
      <c r="F13" s="22">
        <v>11.954000000000001</v>
      </c>
      <c r="G13" s="22">
        <v>12.198</v>
      </c>
      <c r="H13" s="22">
        <v>12.836</v>
      </c>
      <c r="I13" s="22">
        <v>14.346</v>
      </c>
      <c r="J13" s="22">
        <v>12.696</v>
      </c>
      <c r="K13" s="22">
        <v>10.907999999999999</v>
      </c>
      <c r="L13" s="22">
        <v>10.63</v>
      </c>
      <c r="M13" s="22">
        <v>8.83</v>
      </c>
      <c r="N13" s="22">
        <v>9.2900000000000009</v>
      </c>
      <c r="O13" s="23">
        <f>SUM(C13:N13)</f>
        <v>132.63800000000001</v>
      </c>
    </row>
    <row r="14" spans="1:17" ht="16.5" customHeight="1" x14ac:dyDescent="0.35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</row>
    <row r="15" spans="1:17" ht="12.75" customHeight="1" x14ac:dyDescent="0.35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</row>
    <row r="16" spans="1:17" ht="16.5" customHeight="1" x14ac:dyDescent="0.35">
      <c r="B16" s="14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7" x14ac:dyDescent="0.35">
      <c r="B17" s="12" t="s">
        <v>32</v>
      </c>
    </row>
    <row r="19" spans="2:7" ht="17.25" customHeight="1" x14ac:dyDescent="0.35">
      <c r="B19" s="64" t="s">
        <v>34</v>
      </c>
      <c r="C19" s="64"/>
      <c r="D19" s="64"/>
      <c r="E19" s="18">
        <f>SUM(O6:O11)</f>
        <v>1051.3308782386594</v>
      </c>
      <c r="F19" s="1" t="s">
        <v>22</v>
      </c>
      <c r="G19" s="19" t="s">
        <v>38</v>
      </c>
    </row>
    <row r="20" spans="2:7" ht="17.25" customHeight="1" x14ac:dyDescent="0.35">
      <c r="B20" s="64" t="s">
        <v>35</v>
      </c>
      <c r="C20" s="64"/>
      <c r="D20" s="64"/>
      <c r="E20" s="1" t="s">
        <v>37</v>
      </c>
      <c r="G20" s="19" t="s">
        <v>39</v>
      </c>
    </row>
    <row r="21" spans="2:7" ht="17.25" customHeight="1" x14ac:dyDescent="0.35">
      <c r="B21" s="65" t="s">
        <v>36</v>
      </c>
      <c r="C21" s="65"/>
      <c r="D21" s="65"/>
      <c r="E21" s="3">
        <f>SUM(O12)</f>
        <v>17.270399999999999</v>
      </c>
      <c r="F21" s="1" t="s">
        <v>22</v>
      </c>
      <c r="G21" s="19" t="s">
        <v>40</v>
      </c>
    </row>
    <row r="22" spans="2:7" ht="17.25" customHeight="1" x14ac:dyDescent="0.35">
      <c r="B22" s="64" t="s">
        <v>41</v>
      </c>
      <c r="C22" s="64"/>
      <c r="D22" s="64"/>
      <c r="G22" s="19" t="s">
        <v>42</v>
      </c>
    </row>
  </sheetData>
  <mergeCells count="5">
    <mergeCell ref="B4:N4"/>
    <mergeCell ref="B19:D19"/>
    <mergeCell ref="B20:D20"/>
    <mergeCell ref="B21:D21"/>
    <mergeCell ref="B22:D2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N15" sqref="N15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8112-551E-49B3-9B40-82942284B211}">
  <dimension ref="A1"/>
  <sheetViews>
    <sheetView showGridLines="0" workbookViewId="0">
      <selection activeCell="G13" sqref="G1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8179B-8D4A-4C0C-A8C2-8E31E436852A}">
  <dimension ref="A1"/>
  <sheetViews>
    <sheetView showGridLines="0" tabSelected="1" workbookViewId="0">
      <selection activeCell="N18" sqref="N18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Own Sources</vt:lpstr>
      <vt:lpstr>2. VoS, WI, WE</vt:lpstr>
      <vt:lpstr>3. AC</vt:lpstr>
      <vt:lpstr>4. Schematic</vt:lpstr>
      <vt:lpstr>Meter Accuracy Report</vt:lpstr>
      <vt:lpstr>Electronic Calibration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</dc:creator>
  <cp:lastModifiedBy>Drew Blackwell</cp:lastModifiedBy>
  <dcterms:created xsi:type="dcterms:W3CDTF">2016-10-12T16:56:50Z</dcterms:created>
  <dcterms:modified xsi:type="dcterms:W3CDTF">2020-01-17T19:56:45Z</dcterms:modified>
</cp:coreProperties>
</file>